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1" activeTab="2"/>
  </bookViews>
  <sheets>
    <sheet name="pengumuman 1" sheetId="4" state="hidden" r:id="rId1"/>
    <sheet name="pengumuman.ppak" sheetId="1" r:id="rId2"/>
    <sheet name="pengumuman.maksi" sheetId="6" r:id="rId3"/>
    <sheet name="evdir " sheetId="2" state="hidden" r:id="rId4"/>
    <sheet name="evdir2" sheetId="5" state="hidden" r:id="rId5"/>
  </sheets>
  <calcPr calcId="124519"/>
</workbook>
</file>

<file path=xl/calcChain.xml><?xml version="1.0" encoding="utf-8"?>
<calcChain xmlns="http://schemas.openxmlformats.org/spreadsheetml/2006/main">
  <c r="E19" i="5"/>
  <c r="D19"/>
  <c r="F19"/>
  <c r="D16"/>
  <c r="D13"/>
  <c r="D15"/>
  <c r="D27"/>
  <c r="D12"/>
  <c r="D10"/>
  <c r="D25"/>
  <c r="D23"/>
  <c r="D22"/>
  <c r="D14"/>
  <c r="D21"/>
  <c r="J21" s="1"/>
  <c r="D18"/>
  <c r="D20"/>
  <c r="D26"/>
  <c r="D24"/>
  <c r="D17"/>
  <c r="E15"/>
  <c r="E13"/>
  <c r="E10"/>
  <c r="E12"/>
  <c r="E26"/>
  <c r="J15"/>
  <c r="J16"/>
  <c r="J17"/>
  <c r="J18"/>
  <c r="J19"/>
  <c r="J20"/>
  <c r="J22"/>
  <c r="J23"/>
  <c r="J24"/>
  <c r="J25"/>
  <c r="J26"/>
  <c r="J27"/>
  <c r="E24"/>
  <c r="E23"/>
  <c r="E17"/>
  <c r="E20"/>
  <c r="J14"/>
  <c r="J13"/>
  <c r="J12"/>
  <c r="J11"/>
  <c r="J10"/>
  <c r="E15" i="2"/>
  <c r="E12"/>
  <c r="E14"/>
  <c r="E10"/>
  <c r="E11"/>
  <c r="E13"/>
  <c r="F13"/>
  <c r="F11"/>
  <c r="F10"/>
  <c r="F14"/>
  <c r="F12"/>
  <c r="F15"/>
  <c r="D14"/>
  <c r="D15"/>
  <c r="D13"/>
  <c r="D12"/>
  <c r="D10"/>
  <c r="D11"/>
  <c r="J15" l="1"/>
  <c r="J14"/>
  <c r="J13"/>
  <c r="J12"/>
  <c r="J11"/>
  <c r="J10"/>
</calcChain>
</file>

<file path=xl/sharedStrings.xml><?xml version="1.0" encoding="utf-8"?>
<sst xmlns="http://schemas.openxmlformats.org/spreadsheetml/2006/main" count="365" uniqueCount="89">
  <si>
    <t xml:space="preserve">NAMA PESERTA LULUS USM PROGRAM MAKSI-PPAk </t>
  </si>
  <si>
    <t>MAKSI-PPAk FAK. EKONOMI UNIVERSITAS WIDYATAMA</t>
  </si>
  <si>
    <t>No</t>
  </si>
  <si>
    <t>Nama Peserta</t>
  </si>
  <si>
    <t>Program Studi</t>
  </si>
  <si>
    <t>Akuntansi Keuangan</t>
  </si>
  <si>
    <t>Akuntansi Manajemen</t>
  </si>
  <si>
    <t>Audit</t>
  </si>
  <si>
    <t>Statistik</t>
  </si>
  <si>
    <t>Biaya Studi  (Cicilan I)</t>
  </si>
  <si>
    <t>Biaya Matrikulasi</t>
  </si>
  <si>
    <t>Nilai</t>
  </si>
  <si>
    <t>Keterangan</t>
  </si>
  <si>
    <t>MAKSI-PPAk</t>
  </si>
  <si>
    <t>MATRIKULASI</t>
  </si>
  <si>
    <t>Rp. 12.000.000,-</t>
  </si>
  <si>
    <t>MAKSI</t>
  </si>
  <si>
    <t xml:space="preserve"> -</t>
  </si>
  <si>
    <t>Catatan:</t>
  </si>
  <si>
    <t>Registrasi ulang dilaksanakan di sekretariat MAKSI-PPAk gedung Pascasarjana Univ. Widyatama</t>
  </si>
  <si>
    <t>Registrasi ulang berupa pembayaran Biaya Kuliah (Cicilan I) dan Biaya Matrikulasi</t>
  </si>
  <si>
    <t>HASIL TES EVALUASI DIRI DAN WAWANCARA</t>
  </si>
  <si>
    <t>MAKSI-PPAk UNIVERSITAS WIDYATAMA</t>
  </si>
  <si>
    <t>Nama</t>
  </si>
  <si>
    <t>Tes Evaluasi Diri</t>
  </si>
  <si>
    <t>Wawancara</t>
  </si>
  <si>
    <t>Rata-Rata</t>
  </si>
  <si>
    <t>P 1*)</t>
  </si>
  <si>
    <t>P 2</t>
  </si>
  <si>
    <t>P 3</t>
  </si>
  <si>
    <t>P 1</t>
  </si>
  <si>
    <t>Keterangan *):</t>
  </si>
  <si>
    <t>P1 (Penilai 1); P2 (Penilai 2); P3 (Penilai 3)</t>
  </si>
  <si>
    <t>Tim Seleksi USM MAKSI-PPAk</t>
  </si>
  <si>
    <t>Universitas Widyatama</t>
  </si>
  <si>
    <t>Dr. R. Wedi Rusmawan K., SE., M.Si. Ak.</t>
  </si>
  <si>
    <t>Dr. H. Islahuzzaman, S.E., M.Si., Ak.</t>
  </si>
  <si>
    <t>Bandung, September 2013</t>
  </si>
  <si>
    <t>Angkatan III (Periode Perkuliahan Mulai Oktober 2013)</t>
  </si>
  <si>
    <t>Angkatan III Gelombang 1</t>
  </si>
  <si>
    <t xml:space="preserve">       Prof. Dr. H. Karhi N. Sardjudin, MM., Ak. </t>
  </si>
  <si>
    <t>Angkatan III Gelombang 2</t>
  </si>
  <si>
    <t>PPAK</t>
  </si>
  <si>
    <t xml:space="preserve">NAMA PESERTA LULUS USM PROGRAM PPAk </t>
  </si>
  <si>
    <t>FAKULTAS EKONOMI UNIVERSITAS WIDYATAMA</t>
  </si>
  <si>
    <t>Program</t>
  </si>
  <si>
    <t>Angkatan IV (Periode Perkuliahan Mulai Februari 2013)</t>
  </si>
  <si>
    <t xml:space="preserve">FAJAR NURDIN </t>
  </si>
  <si>
    <t>ASEP KUSWARA</t>
  </si>
  <si>
    <t>DIAN ANITA</t>
  </si>
  <si>
    <t>CITRA KHARISMA UTAMI</t>
  </si>
  <si>
    <t>ADHITIA PERMANA</t>
  </si>
  <si>
    <t xml:space="preserve">RIZKI INDRAWAN </t>
  </si>
  <si>
    <t>FARAH LATIFAH N</t>
  </si>
  <si>
    <t>TEDDY SIRAIT</t>
  </si>
  <si>
    <t>FERRY HARDIANTO</t>
  </si>
  <si>
    <t>DODY APRIADI</t>
  </si>
  <si>
    <t>IMA NURUL QOMARIAH</t>
  </si>
  <si>
    <t>HESYANDI</t>
  </si>
  <si>
    <t>ENOUGH BAKHTIAR</t>
  </si>
  <si>
    <t>VITA HALIMATU S</t>
  </si>
  <si>
    <t>ELIYA AFRIANI</t>
  </si>
  <si>
    <t>HARI SURYANA</t>
  </si>
  <si>
    <t>IVAN CHRISTIAN K</t>
  </si>
  <si>
    <t>M MUHAMAD ZAKY S</t>
  </si>
  <si>
    <t>ASRIANTI FEBRIANI</t>
  </si>
  <si>
    <t>AHMED FURQON</t>
  </si>
  <si>
    <t>MELIANA PUSPITA S</t>
  </si>
  <si>
    <t>KANIA SAHARAH N</t>
  </si>
  <si>
    <t>ANNA MERDIYANI</t>
  </si>
  <si>
    <t>NICKY SHENDY</t>
  </si>
  <si>
    <t>RIALDI NURAIMAN</t>
  </si>
  <si>
    <t>RANDHI PRADANA LUKMAN</t>
  </si>
  <si>
    <t>ISYA PURNAMA</t>
  </si>
  <si>
    <t>AAM RAHMANI</t>
  </si>
  <si>
    <t>RAPDO NOSTER PANJAITAN</t>
  </si>
  <si>
    <t>IBNU EL MUSAYYAB</t>
  </si>
  <si>
    <t>TEGUH APRIADI</t>
  </si>
  <si>
    <t>FERNANDO TAMBUNAN</t>
  </si>
  <si>
    <t>Registrasi ulang dilaksanakan sejak tanggal   dengan melengkapi persyaratan yang belum diserahkan serta pembayaran biaya kuliah dan biaya matrikulasi</t>
  </si>
  <si>
    <t>TIDAK LULUS</t>
  </si>
  <si>
    <t>Jadwal Matrikulasi</t>
  </si>
  <si>
    <t>LULUS</t>
  </si>
  <si>
    <t>Pengumuman:</t>
  </si>
  <si>
    <t>Matrikulasi mulai dilaksanakan Hari Jumat tanggal 3 Januari 2013 (Jadwal Matrikulasi terlampir)</t>
  </si>
  <si>
    <t>JADWAL KELAS A</t>
  </si>
  <si>
    <t>JADWAL KELAS B</t>
  </si>
  <si>
    <t xml:space="preserve">Registrasi ulang dilaksanakan sejak tanggal 2 Januari s/d 6 Januari 2014 dengan melengkapi persyaratan pendaftaran yang belum diserahkan </t>
  </si>
  <si>
    <t>Angkatan XXII (Periode Perkuliahan Mulai Februari 2014)</t>
  </si>
</sst>
</file>

<file path=xl/styles.xml><?xml version="1.0" encoding="utf-8"?>
<styleSheet xmlns="http://schemas.openxmlformats.org/spreadsheetml/2006/main">
  <numFmts count="1">
    <numFmt numFmtId="165" formatCode="_(&quot;Rp&quot;* #,##0_);_(&quot;Rp&quot;* \(#,##0\);_(&quot;Rp&quot;* &quot;-&quot;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/>
    <xf numFmtId="165" fontId="5" fillId="0" borderId="10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/>
    <xf numFmtId="165" fontId="5" fillId="0" borderId="8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2" fillId="0" borderId="0" xfId="0" applyFont="1" applyAlignment="1"/>
    <xf numFmtId="0" fontId="1" fillId="0" borderId="0" xfId="0" applyFont="1"/>
    <xf numFmtId="1" fontId="2" fillId="0" borderId="7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 vertical="center"/>
    </xf>
    <xf numFmtId="0" fontId="7" fillId="0" borderId="0" xfId="0" applyFont="1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/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right" vertical="center"/>
    </xf>
    <xf numFmtId="165" fontId="5" fillId="0" borderId="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5" fillId="0" borderId="9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0" fontId="0" fillId="0" borderId="0" xfId="0" applyBorder="1" applyAlignment="1"/>
    <xf numFmtId="0" fontId="5" fillId="0" borderId="9" xfId="0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352426</xdr:colOff>
      <xdr:row>22</xdr:row>
      <xdr:rowOff>123825</xdr:rowOff>
    </xdr:from>
    <xdr:to>
      <xdr:col>10</xdr:col>
      <xdr:colOff>742951</xdr:colOff>
      <xdr:row>25</xdr:row>
      <xdr:rowOff>123825</xdr:rowOff>
    </xdr:to>
    <xdr:pic>
      <xdr:nvPicPr>
        <xdr:cNvPr id="2" name="Picture 1" descr="F:\TTD PA ISLAHUZZAMAN.JPG.T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6" y="5524500"/>
          <a:ext cx="2114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22</xdr:row>
      <xdr:rowOff>9525</xdr:rowOff>
    </xdr:from>
    <xdr:to>
      <xdr:col>6</xdr:col>
      <xdr:colOff>95249</xdr:colOff>
      <xdr:row>25</xdr:row>
      <xdr:rowOff>76200</xdr:rowOff>
    </xdr:to>
    <xdr:pic>
      <xdr:nvPicPr>
        <xdr:cNvPr id="3" name="Picture 2" descr="H:\data JPEG\ttd pa karhi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0" y="5410200"/>
          <a:ext cx="2305049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3</xdr:row>
      <xdr:rowOff>19050</xdr:rowOff>
    </xdr:to>
    <xdr:pic>
      <xdr:nvPicPr>
        <xdr:cNvPr id="4" name="Picture 3" descr="korp surat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29325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352427</xdr:colOff>
      <xdr:row>34</xdr:row>
      <xdr:rowOff>123825</xdr:rowOff>
    </xdr:from>
    <xdr:to>
      <xdr:col>10</xdr:col>
      <xdr:colOff>200026</xdr:colOff>
      <xdr:row>37</xdr:row>
      <xdr:rowOff>123825</xdr:rowOff>
    </xdr:to>
    <xdr:pic>
      <xdr:nvPicPr>
        <xdr:cNvPr id="2" name="Picture 1" descr="F:\TTD PA ISLAHUZZAMAN.JPG.T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7" y="6858000"/>
          <a:ext cx="1571624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34</xdr:row>
      <xdr:rowOff>9525</xdr:rowOff>
    </xdr:from>
    <xdr:to>
      <xdr:col>6</xdr:col>
      <xdr:colOff>28575</xdr:colOff>
      <xdr:row>37</xdr:row>
      <xdr:rowOff>19050</xdr:rowOff>
    </xdr:to>
    <xdr:pic>
      <xdr:nvPicPr>
        <xdr:cNvPr id="3" name="Picture 2" descr="H:\data JPEG\ttd pa karhi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0" y="6743700"/>
          <a:ext cx="22383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2</xdr:row>
      <xdr:rowOff>200024</xdr:rowOff>
    </xdr:to>
    <xdr:pic>
      <xdr:nvPicPr>
        <xdr:cNvPr id="4" name="Picture 3" descr="korp surat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29325" cy="657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F22" sqref="F22"/>
    </sheetView>
  </sheetViews>
  <sheetFormatPr defaultColWidth="7.5703125" defaultRowHeight="15"/>
  <cols>
    <col min="1" max="1" width="3.5703125" customWidth="1"/>
    <col min="2" max="2" width="22.28515625" customWidth="1"/>
    <col min="3" max="3" width="11.85546875" customWidth="1"/>
    <col min="4" max="4" width="5" customWidth="1"/>
    <col min="5" max="5" width="11.5703125" customWidth="1"/>
    <col min="6" max="6" width="5" customWidth="1"/>
    <col min="7" max="7" width="13.28515625" customWidth="1"/>
    <col min="8" max="8" width="5.140625" customWidth="1"/>
    <col min="9" max="9" width="12" customWidth="1"/>
    <col min="10" max="10" width="12.140625" customWidth="1"/>
    <col min="11" max="11" width="13.85546875" customWidth="1"/>
    <col min="12" max="12" width="12.5703125" customWidth="1"/>
  </cols>
  <sheetData>
    <row r="1" spans="1:12" ht="18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8.7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8.75">
      <c r="A4" s="1"/>
      <c r="B4" s="1"/>
      <c r="C4" s="1"/>
      <c r="D4" s="1"/>
      <c r="E4" s="1"/>
      <c r="F4" s="1"/>
      <c r="G4" s="1"/>
      <c r="H4" s="1"/>
    </row>
    <row r="5" spans="1:12">
      <c r="A5" s="65" t="s">
        <v>2</v>
      </c>
      <c r="B5" s="62" t="s">
        <v>3</v>
      </c>
      <c r="C5" s="62" t="s">
        <v>4</v>
      </c>
      <c r="D5" s="67" t="s">
        <v>5</v>
      </c>
      <c r="E5" s="68"/>
      <c r="F5" s="67" t="s">
        <v>6</v>
      </c>
      <c r="G5" s="68"/>
      <c r="H5" s="67" t="s">
        <v>7</v>
      </c>
      <c r="I5" s="68"/>
      <c r="J5" s="62" t="s">
        <v>8</v>
      </c>
      <c r="K5" s="62" t="s">
        <v>9</v>
      </c>
      <c r="L5" s="62" t="s">
        <v>10</v>
      </c>
    </row>
    <row r="6" spans="1:12" ht="15.75" thickBot="1">
      <c r="A6" s="66"/>
      <c r="B6" s="63"/>
      <c r="C6" s="63"/>
      <c r="D6" s="2" t="s">
        <v>11</v>
      </c>
      <c r="E6" s="3" t="s">
        <v>12</v>
      </c>
      <c r="F6" s="4" t="s">
        <v>11</v>
      </c>
      <c r="G6" s="2" t="s">
        <v>12</v>
      </c>
      <c r="H6" s="2" t="s">
        <v>11</v>
      </c>
      <c r="I6" s="3" t="s">
        <v>12</v>
      </c>
      <c r="J6" s="63"/>
      <c r="K6" s="63"/>
      <c r="L6" s="63"/>
    </row>
    <row r="7" spans="1:12" ht="15.75" thickTop="1">
      <c r="A7" s="5">
        <v>1</v>
      </c>
      <c r="B7" s="6"/>
      <c r="C7" s="5" t="s">
        <v>16</v>
      </c>
      <c r="D7" s="8" t="s">
        <v>17</v>
      </c>
      <c r="E7" s="8" t="s">
        <v>17</v>
      </c>
      <c r="F7" s="8" t="s">
        <v>17</v>
      </c>
      <c r="G7" s="8" t="s">
        <v>17</v>
      </c>
      <c r="H7" s="8" t="s">
        <v>17</v>
      </c>
      <c r="I7" s="8" t="s">
        <v>17</v>
      </c>
      <c r="J7" s="7" t="s">
        <v>14</v>
      </c>
      <c r="K7" s="7" t="s">
        <v>15</v>
      </c>
      <c r="L7" s="10">
        <v>250000</v>
      </c>
    </row>
    <row r="8" spans="1:12">
      <c r="A8" s="8">
        <v>2</v>
      </c>
      <c r="B8" s="9"/>
      <c r="C8" s="8" t="s">
        <v>16</v>
      </c>
      <c r="D8" s="8" t="s">
        <v>17</v>
      </c>
      <c r="E8" s="5" t="s">
        <v>17</v>
      </c>
      <c r="F8" s="8" t="s">
        <v>17</v>
      </c>
      <c r="G8" s="5" t="s">
        <v>17</v>
      </c>
      <c r="H8" s="8" t="s">
        <v>17</v>
      </c>
      <c r="I8" s="5" t="s">
        <v>17</v>
      </c>
      <c r="J8" s="5" t="s">
        <v>14</v>
      </c>
      <c r="K8" s="5" t="s">
        <v>15</v>
      </c>
      <c r="L8" s="10">
        <v>250000</v>
      </c>
    </row>
    <row r="9" spans="1:12">
      <c r="A9" s="5">
        <v>3</v>
      </c>
      <c r="B9" s="9"/>
      <c r="C9" s="8" t="s">
        <v>13</v>
      </c>
      <c r="D9" s="8"/>
      <c r="E9" s="5"/>
      <c r="F9" s="8"/>
      <c r="G9" s="5"/>
      <c r="H9" s="8"/>
      <c r="I9" s="5"/>
      <c r="J9" s="5" t="s">
        <v>14</v>
      </c>
      <c r="K9" s="5" t="s">
        <v>15</v>
      </c>
      <c r="L9" s="10"/>
    </row>
    <row r="10" spans="1:12">
      <c r="A10" s="8">
        <v>4</v>
      </c>
      <c r="B10" s="9"/>
      <c r="C10" s="8" t="s">
        <v>13</v>
      </c>
      <c r="D10" s="8"/>
      <c r="E10" s="5"/>
      <c r="F10" s="8"/>
      <c r="G10" s="5"/>
      <c r="H10" s="8"/>
      <c r="I10" s="5"/>
      <c r="J10" s="5" t="s">
        <v>14</v>
      </c>
      <c r="K10" s="5" t="s">
        <v>15</v>
      </c>
      <c r="L10" s="10"/>
    </row>
    <row r="11" spans="1:12">
      <c r="A11" s="5">
        <v>5</v>
      </c>
      <c r="B11" s="9"/>
      <c r="C11" s="8" t="s">
        <v>13</v>
      </c>
      <c r="D11" s="8"/>
      <c r="E11" s="5"/>
      <c r="F11" s="8"/>
      <c r="G11" s="5"/>
      <c r="H11" s="8"/>
      <c r="I11" s="5"/>
      <c r="J11" s="5" t="s">
        <v>14</v>
      </c>
      <c r="K11" s="5" t="s">
        <v>15</v>
      </c>
      <c r="L11" s="10"/>
    </row>
    <row r="12" spans="1:12">
      <c r="A12" s="8">
        <v>6</v>
      </c>
      <c r="B12" s="9"/>
      <c r="C12" s="8" t="s">
        <v>13</v>
      </c>
      <c r="D12" s="8"/>
      <c r="E12" s="5"/>
      <c r="F12" s="8"/>
      <c r="G12" s="5"/>
      <c r="H12" s="8"/>
      <c r="I12" s="5"/>
      <c r="J12" s="5" t="s">
        <v>14</v>
      </c>
      <c r="K12" s="5" t="s">
        <v>15</v>
      </c>
      <c r="L12" s="10"/>
    </row>
    <row r="14" spans="1:12">
      <c r="A14" t="s">
        <v>18</v>
      </c>
    </row>
    <row r="15" spans="1:12" ht="15.75">
      <c r="A15" s="11">
        <v>1</v>
      </c>
      <c r="B15" s="12" t="s">
        <v>79</v>
      </c>
    </row>
    <row r="16" spans="1:12" ht="15.75">
      <c r="A16" s="11">
        <v>2</v>
      </c>
      <c r="B16" s="13" t="s">
        <v>19</v>
      </c>
    </row>
    <row r="17" spans="1:2" ht="15.75">
      <c r="A17" s="14">
        <v>3</v>
      </c>
      <c r="B17" s="12" t="s">
        <v>20</v>
      </c>
    </row>
  </sheetData>
  <mergeCells count="12">
    <mergeCell ref="K5:K6"/>
    <mergeCell ref="L5:L6"/>
    <mergeCell ref="A1:L1"/>
    <mergeCell ref="A2:L2"/>
    <mergeCell ref="A3:L3"/>
    <mergeCell ref="A5:A6"/>
    <mergeCell ref="B5:B6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C36" sqref="C36"/>
    </sheetView>
  </sheetViews>
  <sheetFormatPr defaultColWidth="7.5703125" defaultRowHeight="15"/>
  <cols>
    <col min="1" max="1" width="3.5703125" style="42" customWidth="1"/>
    <col min="2" max="2" width="22.28515625" style="42" customWidth="1"/>
    <col min="3" max="3" width="11.85546875" style="42" customWidth="1"/>
    <col min="4" max="4" width="5" style="42" customWidth="1"/>
    <col min="5" max="5" width="11.5703125" style="42" customWidth="1"/>
    <col min="6" max="6" width="5" style="42" customWidth="1"/>
    <col min="7" max="7" width="13.28515625" style="42" customWidth="1"/>
    <col min="8" max="8" width="5.140625" style="42" customWidth="1"/>
    <col min="9" max="9" width="12" style="42" customWidth="1"/>
    <col min="10" max="10" width="13.85546875" style="53" customWidth="1"/>
    <col min="11" max="11" width="12.5703125" style="42" customWidth="1"/>
    <col min="12" max="12" width="15.28515625" bestFit="1" customWidth="1"/>
  </cols>
  <sheetData>
    <row r="1" spans="1:12" ht="18.75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2" ht="18.75">
      <c r="A2" s="71" t="s">
        <v>44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 ht="18.75">
      <c r="A3" s="71" t="s">
        <v>88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2" ht="19.5" customHeight="1">
      <c r="A4" s="36"/>
      <c r="B4" s="36"/>
      <c r="C4" s="36"/>
      <c r="D4" s="36"/>
      <c r="E4" s="36"/>
      <c r="F4" s="36"/>
      <c r="G4" s="36"/>
      <c r="H4" s="36"/>
    </row>
    <row r="5" spans="1:12" ht="20.100000000000001" customHeight="1">
      <c r="A5" s="65" t="s">
        <v>2</v>
      </c>
      <c r="B5" s="62" t="s">
        <v>3</v>
      </c>
      <c r="C5" s="62" t="s">
        <v>4</v>
      </c>
      <c r="D5" s="67" t="s">
        <v>5</v>
      </c>
      <c r="E5" s="68"/>
      <c r="F5" s="67" t="s">
        <v>6</v>
      </c>
      <c r="G5" s="68"/>
      <c r="H5" s="67" t="s">
        <v>7</v>
      </c>
      <c r="I5" s="68"/>
      <c r="J5" s="69" t="s">
        <v>9</v>
      </c>
      <c r="K5" s="62" t="s">
        <v>10</v>
      </c>
      <c r="L5" s="62" t="s">
        <v>81</v>
      </c>
    </row>
    <row r="6" spans="1:12" ht="20.100000000000001" customHeight="1" thickBot="1">
      <c r="A6" s="66"/>
      <c r="B6" s="63"/>
      <c r="C6" s="63"/>
      <c r="D6" s="2" t="s">
        <v>11</v>
      </c>
      <c r="E6" s="3" t="s">
        <v>12</v>
      </c>
      <c r="F6" s="4" t="s">
        <v>11</v>
      </c>
      <c r="G6" s="2" t="s">
        <v>12</v>
      </c>
      <c r="H6" s="2" t="s">
        <v>11</v>
      </c>
      <c r="I6" s="3" t="s">
        <v>12</v>
      </c>
      <c r="J6" s="70"/>
      <c r="K6" s="63"/>
      <c r="L6" s="72"/>
    </row>
    <row r="7" spans="1:12" ht="20.100000000000001" customHeight="1" thickTop="1" thickBot="1">
      <c r="A7" s="43">
        <v>1</v>
      </c>
      <c r="B7" s="37" t="s">
        <v>60</v>
      </c>
      <c r="C7" s="43" t="s">
        <v>42</v>
      </c>
      <c r="D7" s="43">
        <v>13</v>
      </c>
      <c r="E7" s="52" t="s">
        <v>14</v>
      </c>
      <c r="F7" s="43">
        <v>11</v>
      </c>
      <c r="G7" s="52" t="s">
        <v>14</v>
      </c>
      <c r="H7" s="44">
        <v>12</v>
      </c>
      <c r="I7" s="52" t="s">
        <v>14</v>
      </c>
      <c r="J7" s="45">
        <v>6560000</v>
      </c>
      <c r="K7" s="46">
        <v>750000</v>
      </c>
      <c r="L7" s="58" t="s">
        <v>86</v>
      </c>
    </row>
    <row r="8" spans="1:12" ht="20.100000000000001" customHeight="1" thickTop="1" thickBot="1">
      <c r="A8" s="47">
        <v>2</v>
      </c>
      <c r="B8" s="38" t="s">
        <v>61</v>
      </c>
      <c r="C8" s="43" t="s">
        <v>42</v>
      </c>
      <c r="D8" s="47">
        <v>14</v>
      </c>
      <c r="E8" s="52" t="s">
        <v>14</v>
      </c>
      <c r="F8" s="47">
        <v>10</v>
      </c>
      <c r="G8" s="52" t="s">
        <v>14</v>
      </c>
      <c r="H8" s="47">
        <v>9</v>
      </c>
      <c r="I8" s="52" t="s">
        <v>14</v>
      </c>
      <c r="J8" s="45">
        <v>6560000</v>
      </c>
      <c r="K8" s="46">
        <v>750000</v>
      </c>
      <c r="L8" s="58" t="s">
        <v>86</v>
      </c>
    </row>
    <row r="9" spans="1:12" ht="20.100000000000001" customHeight="1" thickTop="1" thickBot="1">
      <c r="A9" s="47">
        <v>3</v>
      </c>
      <c r="B9" s="38" t="s">
        <v>62</v>
      </c>
      <c r="C9" s="43" t="s">
        <v>42</v>
      </c>
      <c r="D9" s="47">
        <v>15</v>
      </c>
      <c r="E9" s="52" t="s">
        <v>14</v>
      </c>
      <c r="F9" s="47">
        <v>14</v>
      </c>
      <c r="G9" s="52" t="s">
        <v>14</v>
      </c>
      <c r="H9" s="47">
        <v>15</v>
      </c>
      <c r="I9" s="52" t="s">
        <v>14</v>
      </c>
      <c r="J9" s="45">
        <v>6560000</v>
      </c>
      <c r="K9" s="46">
        <v>750000</v>
      </c>
      <c r="L9" s="58" t="s">
        <v>86</v>
      </c>
    </row>
    <row r="10" spans="1:12" ht="20.100000000000001" customHeight="1" thickTop="1" thickBot="1">
      <c r="A10" s="47">
        <v>4</v>
      </c>
      <c r="B10" s="38" t="s">
        <v>63</v>
      </c>
      <c r="C10" s="43" t="s">
        <v>42</v>
      </c>
      <c r="D10" s="47">
        <v>22</v>
      </c>
      <c r="E10" s="52" t="s">
        <v>14</v>
      </c>
      <c r="F10" s="47">
        <v>16</v>
      </c>
      <c r="G10" s="52" t="s">
        <v>14</v>
      </c>
      <c r="H10" s="47">
        <v>17</v>
      </c>
      <c r="I10" s="52" t="s">
        <v>14</v>
      </c>
      <c r="J10" s="45">
        <v>6560000</v>
      </c>
      <c r="K10" s="46">
        <v>750000</v>
      </c>
      <c r="L10" s="58" t="s">
        <v>85</v>
      </c>
    </row>
    <row r="11" spans="1:12" ht="20.100000000000001" customHeight="1" thickTop="1" thickBot="1">
      <c r="A11" s="43">
        <v>5</v>
      </c>
      <c r="B11" s="38" t="s">
        <v>64</v>
      </c>
      <c r="C11" s="43" t="s">
        <v>42</v>
      </c>
      <c r="D11" s="47">
        <v>20</v>
      </c>
      <c r="E11" s="52" t="s">
        <v>14</v>
      </c>
      <c r="F11" s="47">
        <v>21</v>
      </c>
      <c r="G11" s="43" t="s">
        <v>82</v>
      </c>
      <c r="H11" s="47">
        <v>15</v>
      </c>
      <c r="I11" s="52" t="s">
        <v>14</v>
      </c>
      <c r="J11" s="45">
        <v>6560000</v>
      </c>
      <c r="K11" s="48">
        <v>500000</v>
      </c>
      <c r="L11" s="58" t="s">
        <v>85</v>
      </c>
    </row>
    <row r="12" spans="1:12" ht="20.100000000000001" customHeight="1" thickTop="1" thickBot="1">
      <c r="A12" s="47">
        <v>6</v>
      </c>
      <c r="B12" s="38" t="s">
        <v>65</v>
      </c>
      <c r="C12" s="43" t="s">
        <v>42</v>
      </c>
      <c r="D12" s="47">
        <v>24</v>
      </c>
      <c r="E12" s="43" t="s">
        <v>82</v>
      </c>
      <c r="F12" s="47">
        <v>15</v>
      </c>
      <c r="G12" s="52" t="s">
        <v>14</v>
      </c>
      <c r="H12" s="47">
        <v>18</v>
      </c>
      <c r="I12" s="43" t="s">
        <v>82</v>
      </c>
      <c r="J12" s="45">
        <v>6560000</v>
      </c>
      <c r="K12" s="49">
        <v>250000</v>
      </c>
      <c r="L12" s="58" t="s">
        <v>85</v>
      </c>
    </row>
    <row r="13" spans="1:12" ht="20.100000000000001" customHeight="1" thickTop="1" thickBot="1">
      <c r="A13" s="47">
        <v>7</v>
      </c>
      <c r="B13" s="38" t="s">
        <v>66</v>
      </c>
      <c r="C13" s="43" t="s">
        <v>42</v>
      </c>
      <c r="D13" s="47">
        <v>24</v>
      </c>
      <c r="E13" s="43" t="s">
        <v>82</v>
      </c>
      <c r="F13" s="47">
        <v>12</v>
      </c>
      <c r="G13" s="52" t="s">
        <v>14</v>
      </c>
      <c r="H13" s="47">
        <v>18</v>
      </c>
      <c r="I13" s="43" t="s">
        <v>82</v>
      </c>
      <c r="J13" s="45">
        <v>6560000</v>
      </c>
      <c r="K13" s="49">
        <v>250000</v>
      </c>
      <c r="L13" s="58" t="s">
        <v>86</v>
      </c>
    </row>
    <row r="14" spans="1:12" ht="20.100000000000001" customHeight="1" thickTop="1" thickBot="1">
      <c r="A14" s="47">
        <v>8</v>
      </c>
      <c r="B14" s="38" t="s">
        <v>67</v>
      </c>
      <c r="C14" s="43" t="s">
        <v>42</v>
      </c>
      <c r="D14" s="47">
        <v>16</v>
      </c>
      <c r="E14" s="52" t="s">
        <v>14</v>
      </c>
      <c r="F14" s="47">
        <v>19</v>
      </c>
      <c r="G14" s="43" t="s">
        <v>82</v>
      </c>
      <c r="H14" s="47">
        <v>17</v>
      </c>
      <c r="I14" s="52" t="s">
        <v>14</v>
      </c>
      <c r="J14" s="45">
        <v>6560000</v>
      </c>
      <c r="K14" s="49">
        <v>500000</v>
      </c>
      <c r="L14" s="58" t="s">
        <v>86</v>
      </c>
    </row>
    <row r="15" spans="1:12" ht="20.100000000000001" customHeight="1" thickTop="1" thickBot="1">
      <c r="A15" s="43">
        <v>9</v>
      </c>
      <c r="B15" s="38" t="s">
        <v>68</v>
      </c>
      <c r="C15" s="43" t="s">
        <v>42</v>
      </c>
      <c r="D15" s="47">
        <v>16</v>
      </c>
      <c r="E15" s="52" t="s">
        <v>14</v>
      </c>
      <c r="F15" s="47">
        <v>9</v>
      </c>
      <c r="G15" s="52" t="s">
        <v>14</v>
      </c>
      <c r="H15" s="47">
        <v>12</v>
      </c>
      <c r="I15" s="52" t="s">
        <v>14</v>
      </c>
      <c r="J15" s="45">
        <v>6560000</v>
      </c>
      <c r="K15" s="46">
        <v>750000</v>
      </c>
      <c r="L15" s="58" t="s">
        <v>86</v>
      </c>
    </row>
    <row r="16" spans="1:12" ht="20.100000000000001" customHeight="1" thickTop="1" thickBot="1">
      <c r="A16" s="47">
        <v>10</v>
      </c>
      <c r="B16" s="38" t="s">
        <v>69</v>
      </c>
      <c r="C16" s="43" t="s">
        <v>42</v>
      </c>
      <c r="D16" s="47">
        <v>22</v>
      </c>
      <c r="E16" s="52" t="s">
        <v>14</v>
      </c>
      <c r="F16" s="47">
        <v>12</v>
      </c>
      <c r="G16" s="52" t="s">
        <v>14</v>
      </c>
      <c r="H16" s="47">
        <v>17</v>
      </c>
      <c r="I16" s="52" t="s">
        <v>14</v>
      </c>
      <c r="J16" s="45">
        <v>6560000</v>
      </c>
      <c r="K16" s="46">
        <v>750000</v>
      </c>
      <c r="L16" s="58" t="s">
        <v>85</v>
      </c>
    </row>
    <row r="17" spans="1:12" ht="20.100000000000001" customHeight="1" thickTop="1" thickBot="1">
      <c r="A17" s="47">
        <v>11</v>
      </c>
      <c r="B17" s="38" t="s">
        <v>70</v>
      </c>
      <c r="C17" s="43" t="s">
        <v>42</v>
      </c>
      <c r="D17" s="47">
        <v>15</v>
      </c>
      <c r="E17" s="52" t="s">
        <v>14</v>
      </c>
      <c r="F17" s="47">
        <v>17</v>
      </c>
      <c r="G17" s="52" t="s">
        <v>14</v>
      </c>
      <c r="H17" s="47">
        <v>15</v>
      </c>
      <c r="I17" s="52" t="s">
        <v>14</v>
      </c>
      <c r="J17" s="45">
        <v>6560000</v>
      </c>
      <c r="K17" s="46">
        <v>750000</v>
      </c>
      <c r="L17" s="58" t="s">
        <v>85</v>
      </c>
    </row>
    <row r="18" spans="1:12" ht="20.100000000000001" customHeight="1" thickTop="1" thickBot="1">
      <c r="A18" s="47">
        <v>12</v>
      </c>
      <c r="B18" s="38" t="s">
        <v>71</v>
      </c>
      <c r="C18" s="43" t="s">
        <v>42</v>
      </c>
      <c r="D18" s="47">
        <v>13</v>
      </c>
      <c r="E18" s="52" t="s">
        <v>14</v>
      </c>
      <c r="F18" s="47">
        <v>20</v>
      </c>
      <c r="G18" s="43" t="s">
        <v>82</v>
      </c>
      <c r="H18" s="47">
        <v>16</v>
      </c>
      <c r="I18" s="52" t="s">
        <v>14</v>
      </c>
      <c r="J18" s="45">
        <v>6560000</v>
      </c>
      <c r="K18" s="49">
        <v>500000</v>
      </c>
      <c r="L18" s="58" t="s">
        <v>86</v>
      </c>
    </row>
    <row r="19" spans="1:12" ht="20.100000000000001" customHeight="1" thickTop="1" thickBot="1">
      <c r="A19" s="43">
        <v>13</v>
      </c>
      <c r="B19" s="38" t="s">
        <v>72</v>
      </c>
      <c r="C19" s="43" t="s">
        <v>42</v>
      </c>
      <c r="D19" s="47">
        <v>18</v>
      </c>
      <c r="E19" s="52" t="s">
        <v>14</v>
      </c>
      <c r="F19" s="47">
        <v>21</v>
      </c>
      <c r="G19" s="43" t="s">
        <v>82</v>
      </c>
      <c r="H19" s="47">
        <v>18</v>
      </c>
      <c r="I19" s="43" t="s">
        <v>82</v>
      </c>
      <c r="J19" s="45">
        <v>6560000</v>
      </c>
      <c r="K19" s="49">
        <v>250000</v>
      </c>
      <c r="L19" s="58" t="s">
        <v>86</v>
      </c>
    </row>
    <row r="20" spans="1:12" ht="20.100000000000001" customHeight="1" thickTop="1" thickBot="1">
      <c r="A20" s="47">
        <v>14</v>
      </c>
      <c r="B20" s="38" t="s">
        <v>73</v>
      </c>
      <c r="C20" s="43" t="s">
        <v>42</v>
      </c>
      <c r="D20" s="47">
        <v>12</v>
      </c>
      <c r="E20" s="52" t="s">
        <v>14</v>
      </c>
      <c r="F20" s="47">
        <v>15</v>
      </c>
      <c r="G20" s="52" t="s">
        <v>14</v>
      </c>
      <c r="H20" s="47">
        <v>13</v>
      </c>
      <c r="I20" s="52" t="s">
        <v>14</v>
      </c>
      <c r="J20" s="45">
        <v>6560000</v>
      </c>
      <c r="K20" s="46">
        <v>750000</v>
      </c>
      <c r="L20" s="58" t="s">
        <v>86</v>
      </c>
    </row>
    <row r="21" spans="1:12" ht="20.100000000000001" customHeight="1" thickTop="1" thickBot="1">
      <c r="A21" s="47">
        <v>15</v>
      </c>
      <c r="B21" s="38" t="s">
        <v>74</v>
      </c>
      <c r="C21" s="43" t="s">
        <v>42</v>
      </c>
      <c r="D21" s="47">
        <v>17</v>
      </c>
      <c r="E21" s="52" t="s">
        <v>14</v>
      </c>
      <c r="F21" s="47">
        <v>9</v>
      </c>
      <c r="G21" s="52" t="s">
        <v>14</v>
      </c>
      <c r="H21" s="47">
        <v>12</v>
      </c>
      <c r="I21" s="52" t="s">
        <v>14</v>
      </c>
      <c r="J21" s="45">
        <v>6560000</v>
      </c>
      <c r="K21" s="46">
        <v>750000</v>
      </c>
      <c r="L21" s="58" t="s">
        <v>86</v>
      </c>
    </row>
    <row r="22" spans="1:12" ht="20.100000000000001" customHeight="1" thickTop="1" thickBot="1">
      <c r="A22" s="47">
        <v>16</v>
      </c>
      <c r="B22" s="38" t="s">
        <v>75</v>
      </c>
      <c r="C22" s="43" t="s">
        <v>42</v>
      </c>
      <c r="D22" s="47">
        <v>21</v>
      </c>
      <c r="E22" s="52" t="s">
        <v>14</v>
      </c>
      <c r="F22" s="47">
        <v>15</v>
      </c>
      <c r="G22" s="52" t="s">
        <v>14</v>
      </c>
      <c r="H22" s="47">
        <v>16</v>
      </c>
      <c r="I22" s="52" t="s">
        <v>14</v>
      </c>
      <c r="J22" s="45">
        <v>6560000</v>
      </c>
      <c r="K22" s="46">
        <v>750000</v>
      </c>
      <c r="L22" s="58" t="s">
        <v>86</v>
      </c>
    </row>
    <row r="23" spans="1:12" ht="20.100000000000001" customHeight="1" thickTop="1" thickBot="1">
      <c r="A23" s="43">
        <v>17</v>
      </c>
      <c r="B23" s="38" t="s">
        <v>76</v>
      </c>
      <c r="C23" s="43" t="s">
        <v>42</v>
      </c>
      <c r="D23" s="47">
        <v>16</v>
      </c>
      <c r="E23" s="52" t="s">
        <v>14</v>
      </c>
      <c r="F23" s="47">
        <v>10</v>
      </c>
      <c r="G23" s="52" t="s">
        <v>14</v>
      </c>
      <c r="H23" s="47">
        <v>13</v>
      </c>
      <c r="I23" s="52" t="s">
        <v>14</v>
      </c>
      <c r="J23" s="45">
        <v>6560000</v>
      </c>
      <c r="K23" s="46">
        <v>750000</v>
      </c>
      <c r="L23" s="58" t="s">
        <v>85</v>
      </c>
    </row>
    <row r="24" spans="1:12" ht="20.100000000000001" customHeight="1" thickTop="1" thickBot="1">
      <c r="A24" s="47">
        <v>18</v>
      </c>
      <c r="B24" s="38" t="s">
        <v>77</v>
      </c>
      <c r="C24" s="43" t="s">
        <v>42</v>
      </c>
      <c r="D24" s="47">
        <v>18</v>
      </c>
      <c r="E24" s="52" t="s">
        <v>14</v>
      </c>
      <c r="F24" s="47">
        <v>18</v>
      </c>
      <c r="G24" s="43" t="s">
        <v>82</v>
      </c>
      <c r="H24" s="47">
        <v>18</v>
      </c>
      <c r="I24" s="43" t="s">
        <v>82</v>
      </c>
      <c r="J24" s="45">
        <v>6560000</v>
      </c>
      <c r="K24" s="49">
        <v>250000</v>
      </c>
      <c r="L24" s="58" t="s">
        <v>85</v>
      </c>
    </row>
    <row r="25" spans="1:12" ht="20.100000000000001" customHeight="1" thickTop="1">
      <c r="A25" s="47">
        <v>19</v>
      </c>
      <c r="B25" s="38" t="s">
        <v>78</v>
      </c>
      <c r="C25" s="43" t="s">
        <v>42</v>
      </c>
      <c r="D25" s="47">
        <v>21</v>
      </c>
      <c r="E25" s="52" t="s">
        <v>14</v>
      </c>
      <c r="F25" s="47">
        <v>16</v>
      </c>
      <c r="G25" s="52" t="s">
        <v>14</v>
      </c>
      <c r="H25" s="47">
        <v>18</v>
      </c>
      <c r="I25" s="43" t="s">
        <v>82</v>
      </c>
      <c r="J25" s="45">
        <v>6560000</v>
      </c>
      <c r="K25" s="49">
        <v>500000</v>
      </c>
      <c r="L25" s="58" t="s">
        <v>86</v>
      </c>
    </row>
    <row r="26" spans="1:12" ht="27.75" customHeight="1">
      <c r="A26" s="56" t="s">
        <v>83</v>
      </c>
      <c r="B26" s="39"/>
      <c r="C26" s="39"/>
      <c r="D26" s="39"/>
      <c r="E26" s="39"/>
      <c r="F26" s="39"/>
      <c r="G26" s="39"/>
      <c r="H26" s="39"/>
      <c r="I26" s="39"/>
      <c r="J26" s="55"/>
      <c r="K26" s="39"/>
    </row>
    <row r="27" spans="1:12" ht="15.75">
      <c r="A27" s="50">
        <v>1</v>
      </c>
      <c r="B27" s="40" t="s">
        <v>87</v>
      </c>
    </row>
    <row r="28" spans="1:12" ht="15.75">
      <c r="A28" s="50">
        <v>2</v>
      </c>
      <c r="B28" s="40" t="s">
        <v>20</v>
      </c>
    </row>
    <row r="29" spans="1:12" ht="15.75">
      <c r="A29" s="51">
        <v>3</v>
      </c>
      <c r="B29" s="41" t="s">
        <v>19</v>
      </c>
    </row>
    <row r="30" spans="1:12" ht="15.75">
      <c r="A30" s="51">
        <v>4</v>
      </c>
      <c r="B30" s="42" t="s">
        <v>84</v>
      </c>
    </row>
  </sheetData>
  <mergeCells count="12">
    <mergeCell ref="L5:L6"/>
    <mergeCell ref="J5:J6"/>
    <mergeCell ref="K5:K6"/>
    <mergeCell ref="A1:K1"/>
    <mergeCell ref="A2:K2"/>
    <mergeCell ref="A3:K3"/>
    <mergeCell ref="A5:A6"/>
    <mergeCell ref="B5:B6"/>
    <mergeCell ref="C5:C6"/>
    <mergeCell ref="D5:E5"/>
    <mergeCell ref="F5:G5"/>
    <mergeCell ref="H5:I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A13" workbookViewId="0">
      <selection activeCell="F30" sqref="F30"/>
    </sheetView>
  </sheetViews>
  <sheetFormatPr defaultColWidth="7.5703125" defaultRowHeight="15"/>
  <cols>
    <col min="1" max="1" width="3.5703125" customWidth="1"/>
    <col min="2" max="2" width="22.28515625" style="42" customWidth="1"/>
    <col min="3" max="3" width="11.85546875" customWidth="1"/>
    <col min="4" max="4" width="5" customWidth="1"/>
    <col min="5" max="5" width="11.5703125" customWidth="1"/>
    <col min="6" max="6" width="5" customWidth="1"/>
    <col min="7" max="7" width="13.28515625" customWidth="1"/>
    <col min="8" max="8" width="5.140625" customWidth="1"/>
    <col min="9" max="9" width="12" customWidth="1"/>
    <col min="10" max="10" width="12.140625" customWidth="1"/>
    <col min="11" max="11" width="13.85546875" customWidth="1"/>
    <col min="12" max="12" width="12.5703125" customWidth="1"/>
    <col min="13" max="13" width="14.140625" bestFit="1" customWidth="1"/>
  </cols>
  <sheetData>
    <row r="1" spans="1:13" ht="18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3" ht="18.75">
      <c r="A2" s="64" t="s">
        <v>44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3" ht="18.75">
      <c r="A3" s="64" t="s">
        <v>46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3" ht="18.75">
      <c r="A4" s="33"/>
      <c r="B4" s="36"/>
      <c r="C4" s="33"/>
      <c r="D4" s="33"/>
      <c r="E4" s="33"/>
      <c r="F4" s="33"/>
      <c r="G4" s="33"/>
      <c r="H4" s="33"/>
    </row>
    <row r="5" spans="1:13" ht="20.100000000000001" customHeight="1">
      <c r="A5" s="65" t="s">
        <v>2</v>
      </c>
      <c r="B5" s="62" t="s">
        <v>3</v>
      </c>
      <c r="C5" s="62" t="s">
        <v>4</v>
      </c>
      <c r="D5" s="67" t="s">
        <v>5</v>
      </c>
      <c r="E5" s="68"/>
      <c r="F5" s="67" t="s">
        <v>6</v>
      </c>
      <c r="G5" s="68"/>
      <c r="H5" s="67" t="s">
        <v>7</v>
      </c>
      <c r="I5" s="68"/>
      <c r="J5" s="62" t="s">
        <v>8</v>
      </c>
      <c r="K5" s="62" t="s">
        <v>9</v>
      </c>
      <c r="L5" s="62" t="s">
        <v>10</v>
      </c>
      <c r="M5" s="62" t="s">
        <v>81</v>
      </c>
    </row>
    <row r="6" spans="1:13" ht="20.100000000000001" customHeight="1">
      <c r="A6" s="73"/>
      <c r="B6" s="72"/>
      <c r="C6" s="72"/>
      <c r="D6" s="32" t="s">
        <v>11</v>
      </c>
      <c r="E6" s="35" t="s">
        <v>12</v>
      </c>
      <c r="F6" s="34" t="s">
        <v>11</v>
      </c>
      <c r="G6" s="32" t="s">
        <v>12</v>
      </c>
      <c r="H6" s="32" t="s">
        <v>11</v>
      </c>
      <c r="I6" s="35" t="s">
        <v>12</v>
      </c>
      <c r="J6" s="72"/>
      <c r="K6" s="72"/>
      <c r="L6" s="72"/>
      <c r="M6" s="72"/>
    </row>
    <row r="7" spans="1:13" ht="20.100000000000001" customHeight="1">
      <c r="A7" s="47">
        <v>1</v>
      </c>
      <c r="B7" s="59" t="s">
        <v>47</v>
      </c>
      <c r="C7" s="57" t="s">
        <v>16</v>
      </c>
      <c r="D7" s="8" t="s">
        <v>17</v>
      </c>
      <c r="E7" s="8" t="s">
        <v>17</v>
      </c>
      <c r="F7" s="8" t="s">
        <v>17</v>
      </c>
      <c r="G7" s="8" t="s">
        <v>17</v>
      </c>
      <c r="H7" s="8" t="s">
        <v>17</v>
      </c>
      <c r="I7" s="8" t="s">
        <v>17</v>
      </c>
      <c r="J7" s="57" t="s">
        <v>14</v>
      </c>
      <c r="K7" s="54">
        <v>12000000</v>
      </c>
      <c r="L7" s="58">
        <v>250000</v>
      </c>
      <c r="M7" s="58" t="s">
        <v>85</v>
      </c>
    </row>
    <row r="8" spans="1:13" ht="20.100000000000001" customHeight="1">
      <c r="A8" s="47">
        <v>2</v>
      </c>
      <c r="B8" s="38" t="s">
        <v>54</v>
      </c>
      <c r="C8" s="57" t="s">
        <v>16</v>
      </c>
      <c r="D8" s="8" t="s">
        <v>17</v>
      </c>
      <c r="E8" s="8" t="s">
        <v>17</v>
      </c>
      <c r="F8" s="8" t="s">
        <v>17</v>
      </c>
      <c r="G8" s="8" t="s">
        <v>17</v>
      </c>
      <c r="H8" s="8" t="s">
        <v>17</v>
      </c>
      <c r="I8" s="8" t="s">
        <v>17</v>
      </c>
      <c r="J8" s="57" t="s">
        <v>14</v>
      </c>
      <c r="K8" s="54">
        <v>12000000</v>
      </c>
      <c r="L8" s="58">
        <v>250000</v>
      </c>
      <c r="M8" s="58" t="s">
        <v>85</v>
      </c>
    </row>
    <row r="9" spans="1:13" ht="20.100000000000001" customHeight="1">
      <c r="A9" s="47">
        <v>3</v>
      </c>
      <c r="B9" s="38" t="s">
        <v>55</v>
      </c>
      <c r="C9" s="57" t="s">
        <v>16</v>
      </c>
      <c r="D9" s="8" t="s">
        <v>17</v>
      </c>
      <c r="E9" s="8" t="s">
        <v>17</v>
      </c>
      <c r="F9" s="8" t="s">
        <v>17</v>
      </c>
      <c r="G9" s="8" t="s">
        <v>17</v>
      </c>
      <c r="H9" s="8" t="s">
        <v>17</v>
      </c>
      <c r="I9" s="8" t="s">
        <v>17</v>
      </c>
      <c r="J9" s="57" t="s">
        <v>14</v>
      </c>
      <c r="K9" s="54">
        <v>12000000</v>
      </c>
      <c r="L9" s="58">
        <v>250000</v>
      </c>
      <c r="M9" s="58" t="s">
        <v>85</v>
      </c>
    </row>
    <row r="10" spans="1:13" ht="20.100000000000001" customHeight="1">
      <c r="A10" s="47">
        <v>4</v>
      </c>
      <c r="B10" s="61" t="s">
        <v>56</v>
      </c>
      <c r="C10" s="57" t="s">
        <v>16</v>
      </c>
      <c r="D10" s="8" t="s">
        <v>17</v>
      </c>
      <c r="E10" s="8" t="s">
        <v>17</v>
      </c>
      <c r="F10" s="8" t="s">
        <v>17</v>
      </c>
      <c r="G10" s="8" t="s">
        <v>17</v>
      </c>
      <c r="H10" s="8" t="s">
        <v>17</v>
      </c>
      <c r="I10" s="8" t="s">
        <v>17</v>
      </c>
      <c r="J10" s="57" t="s">
        <v>14</v>
      </c>
      <c r="K10" s="54">
        <v>12000000</v>
      </c>
      <c r="L10" s="58">
        <v>250000</v>
      </c>
      <c r="M10" s="58" t="s">
        <v>85</v>
      </c>
    </row>
    <row r="11" spans="1:13" ht="20.100000000000001" customHeight="1">
      <c r="A11" s="47">
        <v>5</v>
      </c>
      <c r="B11" s="60" t="s">
        <v>59</v>
      </c>
      <c r="C11" s="57" t="s">
        <v>16</v>
      </c>
      <c r="D11" s="8" t="s">
        <v>17</v>
      </c>
      <c r="E11" s="8" t="s">
        <v>17</v>
      </c>
      <c r="F11" s="8" t="s">
        <v>17</v>
      </c>
      <c r="G11" s="8" t="s">
        <v>17</v>
      </c>
      <c r="H11" s="8" t="s">
        <v>17</v>
      </c>
      <c r="I11" s="8" t="s">
        <v>17</v>
      </c>
      <c r="J11" s="57" t="s">
        <v>14</v>
      </c>
      <c r="K11" s="54">
        <v>12000000</v>
      </c>
      <c r="L11" s="58">
        <v>1000000</v>
      </c>
      <c r="M11" s="58" t="s">
        <v>85</v>
      </c>
    </row>
    <row r="12" spans="1:13" ht="20.100000000000001" customHeight="1">
      <c r="A12" s="47">
        <v>6</v>
      </c>
      <c r="B12" s="59" t="s">
        <v>48</v>
      </c>
      <c r="C12" s="47" t="s">
        <v>13</v>
      </c>
      <c r="D12" s="47">
        <v>17</v>
      </c>
      <c r="E12" s="52" t="s">
        <v>14</v>
      </c>
      <c r="F12" s="47">
        <v>15</v>
      </c>
      <c r="G12" s="52" t="s">
        <v>14</v>
      </c>
      <c r="H12" s="47">
        <v>16</v>
      </c>
      <c r="I12" s="52" t="s">
        <v>14</v>
      </c>
      <c r="J12" s="52" t="s">
        <v>14</v>
      </c>
      <c r="K12" s="54">
        <v>12000000</v>
      </c>
      <c r="L12" s="58">
        <v>1000000</v>
      </c>
      <c r="M12" s="58" t="s">
        <v>85</v>
      </c>
    </row>
    <row r="13" spans="1:13" ht="20.100000000000001" customHeight="1">
      <c r="A13" s="47">
        <v>7</v>
      </c>
      <c r="B13" s="59" t="s">
        <v>49</v>
      </c>
      <c r="C13" s="47" t="s">
        <v>13</v>
      </c>
      <c r="D13" s="47">
        <v>12</v>
      </c>
      <c r="E13" s="52" t="s">
        <v>14</v>
      </c>
      <c r="F13" s="47">
        <v>9</v>
      </c>
      <c r="G13" s="52" t="s">
        <v>14</v>
      </c>
      <c r="H13" s="47">
        <v>9</v>
      </c>
      <c r="I13" s="52" t="s">
        <v>14</v>
      </c>
      <c r="J13" s="52" t="s">
        <v>14</v>
      </c>
      <c r="K13" s="54">
        <v>12000000</v>
      </c>
      <c r="L13" s="58">
        <v>1000000</v>
      </c>
      <c r="M13" s="58" t="s">
        <v>85</v>
      </c>
    </row>
    <row r="14" spans="1:13" ht="20.100000000000001" customHeight="1">
      <c r="A14" s="47">
        <v>8</v>
      </c>
      <c r="B14" s="59" t="s">
        <v>50</v>
      </c>
      <c r="C14" s="47" t="s">
        <v>13</v>
      </c>
      <c r="D14" s="47">
        <v>16</v>
      </c>
      <c r="E14" s="52" t="s">
        <v>14</v>
      </c>
      <c r="F14" s="47">
        <v>13</v>
      </c>
      <c r="G14" s="52" t="s">
        <v>14</v>
      </c>
      <c r="H14" s="47">
        <v>14</v>
      </c>
      <c r="I14" s="52" t="s">
        <v>14</v>
      </c>
      <c r="J14" s="52" t="s">
        <v>14</v>
      </c>
      <c r="K14" s="54">
        <v>12000000</v>
      </c>
      <c r="L14" s="58">
        <v>1000000</v>
      </c>
      <c r="M14" s="58" t="s">
        <v>85</v>
      </c>
    </row>
    <row r="15" spans="1:13" ht="20.100000000000001" customHeight="1">
      <c r="A15" s="47">
        <v>9</v>
      </c>
      <c r="B15" s="38" t="s">
        <v>51</v>
      </c>
      <c r="C15" s="47" t="s">
        <v>13</v>
      </c>
      <c r="D15" s="47">
        <v>14</v>
      </c>
      <c r="E15" s="52" t="s">
        <v>14</v>
      </c>
      <c r="F15" s="47">
        <v>9</v>
      </c>
      <c r="G15" s="52" t="s">
        <v>14</v>
      </c>
      <c r="H15" s="47">
        <v>11</v>
      </c>
      <c r="I15" s="52" t="s">
        <v>14</v>
      </c>
      <c r="J15" s="52" t="s">
        <v>14</v>
      </c>
      <c r="K15" s="54">
        <v>12000000</v>
      </c>
      <c r="L15" s="58">
        <v>1000000</v>
      </c>
      <c r="M15" s="58" t="s">
        <v>85</v>
      </c>
    </row>
    <row r="16" spans="1:13" ht="20.100000000000001" customHeight="1">
      <c r="A16" s="47">
        <v>10</v>
      </c>
      <c r="B16" s="38" t="s">
        <v>52</v>
      </c>
      <c r="C16" s="47" t="s">
        <v>13</v>
      </c>
      <c r="D16" s="47">
        <v>13</v>
      </c>
      <c r="E16" s="52" t="s">
        <v>14</v>
      </c>
      <c r="F16" s="47">
        <v>11</v>
      </c>
      <c r="G16" s="52" t="s">
        <v>14</v>
      </c>
      <c r="H16" s="47">
        <v>12</v>
      </c>
      <c r="I16" s="52" t="s">
        <v>14</v>
      </c>
      <c r="J16" s="52" t="s">
        <v>14</v>
      </c>
      <c r="K16" s="54">
        <v>12000000</v>
      </c>
      <c r="L16" s="58">
        <v>1000000</v>
      </c>
      <c r="M16" s="58" t="s">
        <v>85</v>
      </c>
    </row>
    <row r="17" spans="1:13" ht="20.100000000000001" customHeight="1">
      <c r="A17" s="47">
        <v>11</v>
      </c>
      <c r="B17" s="38" t="s">
        <v>53</v>
      </c>
      <c r="C17" s="47" t="s">
        <v>13</v>
      </c>
      <c r="D17" s="47">
        <v>21</v>
      </c>
      <c r="E17" s="52" t="s">
        <v>14</v>
      </c>
      <c r="F17" s="47">
        <v>9</v>
      </c>
      <c r="G17" s="52" t="s">
        <v>14</v>
      </c>
      <c r="H17" s="47">
        <v>15</v>
      </c>
      <c r="I17" s="52" t="s">
        <v>14</v>
      </c>
      <c r="J17" s="52" t="s">
        <v>14</v>
      </c>
      <c r="K17" s="54">
        <v>12000000</v>
      </c>
      <c r="L17" s="58">
        <v>1000000</v>
      </c>
      <c r="M17" s="58" t="s">
        <v>85</v>
      </c>
    </row>
    <row r="18" spans="1:13" ht="20.100000000000001" customHeight="1">
      <c r="A18" s="47">
        <v>12</v>
      </c>
      <c r="B18" s="38" t="s">
        <v>57</v>
      </c>
      <c r="C18" s="83" t="s">
        <v>16</v>
      </c>
      <c r="D18" s="47">
        <v>11</v>
      </c>
      <c r="E18" s="52" t="s">
        <v>80</v>
      </c>
      <c r="F18" s="47">
        <v>4</v>
      </c>
      <c r="G18" s="52" t="s">
        <v>80</v>
      </c>
      <c r="H18" s="47">
        <v>7</v>
      </c>
      <c r="I18" s="52" t="s">
        <v>80</v>
      </c>
      <c r="J18" s="52" t="s">
        <v>14</v>
      </c>
      <c r="K18" s="54">
        <v>12000000</v>
      </c>
      <c r="L18" s="58">
        <v>1000000</v>
      </c>
      <c r="M18" s="58" t="s">
        <v>85</v>
      </c>
    </row>
    <row r="19" spans="1:13" ht="20.100000000000001" customHeight="1">
      <c r="A19" s="47">
        <v>13</v>
      </c>
      <c r="B19" s="38" t="s">
        <v>58</v>
      </c>
      <c r="C19" s="47" t="s">
        <v>13</v>
      </c>
      <c r="D19" s="47">
        <v>16</v>
      </c>
      <c r="E19" s="52" t="s">
        <v>14</v>
      </c>
      <c r="F19" s="47">
        <v>13</v>
      </c>
      <c r="G19" s="52" t="s">
        <v>14</v>
      </c>
      <c r="H19" s="47">
        <v>13</v>
      </c>
      <c r="I19" s="52" t="s">
        <v>14</v>
      </c>
      <c r="J19" s="52" t="s">
        <v>14</v>
      </c>
      <c r="K19" s="54">
        <v>12000000</v>
      </c>
      <c r="L19" s="58">
        <v>1000000</v>
      </c>
      <c r="M19" s="58" t="s">
        <v>85</v>
      </c>
    </row>
    <row r="20" spans="1:13" ht="33.75" customHeight="1">
      <c r="A20" s="56" t="s">
        <v>83</v>
      </c>
      <c r="B20" s="39"/>
      <c r="C20" s="39"/>
      <c r="D20" s="39"/>
      <c r="E20" s="39"/>
    </row>
    <row r="21" spans="1:13" ht="15.75">
      <c r="A21" s="50">
        <v>1</v>
      </c>
      <c r="B21" s="40" t="s">
        <v>87</v>
      </c>
      <c r="C21" s="42"/>
      <c r="D21" s="42"/>
      <c r="E21" s="42"/>
    </row>
    <row r="22" spans="1:13" ht="15.75">
      <c r="A22" s="50">
        <v>2</v>
      </c>
      <c r="B22" s="40" t="s">
        <v>20</v>
      </c>
      <c r="C22" s="42"/>
      <c r="D22" s="42"/>
      <c r="E22" s="42"/>
    </row>
    <row r="23" spans="1:13" ht="15.75">
      <c r="A23" s="51">
        <v>3</v>
      </c>
      <c r="B23" s="41" t="s">
        <v>19</v>
      </c>
      <c r="C23" s="42"/>
      <c r="D23" s="42"/>
      <c r="E23" s="42"/>
    </row>
    <row r="24" spans="1:13" ht="15.75">
      <c r="A24" s="51">
        <v>4</v>
      </c>
      <c r="B24" s="42" t="s">
        <v>84</v>
      </c>
    </row>
    <row r="25" spans="1:13" ht="15.75">
      <c r="A25" s="51"/>
    </row>
  </sheetData>
  <mergeCells count="13">
    <mergeCell ref="M5:M6"/>
    <mergeCell ref="K5:K6"/>
    <mergeCell ref="L5:L6"/>
    <mergeCell ref="A1:L1"/>
    <mergeCell ref="A2:L2"/>
    <mergeCell ref="A3:L3"/>
    <mergeCell ref="A5:A6"/>
    <mergeCell ref="B5:B6"/>
    <mergeCell ref="C5:C6"/>
    <mergeCell ref="D5:E5"/>
    <mergeCell ref="F5:G5"/>
    <mergeCell ref="H5:I5"/>
    <mergeCell ref="J5:J6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30"/>
  <sheetViews>
    <sheetView workbookViewId="0">
      <selection activeCell="B21" sqref="B21:J21"/>
    </sheetView>
  </sheetViews>
  <sheetFormatPr defaultColWidth="24.28515625" defaultRowHeight="18" customHeight="1"/>
  <cols>
    <col min="1" max="1" width="5.140625" style="16" customWidth="1"/>
    <col min="2" max="2" width="23.7109375" style="16" customWidth="1"/>
    <col min="3" max="3" width="17.42578125" style="16" customWidth="1"/>
    <col min="4" max="4" width="6" style="29" customWidth="1"/>
    <col min="5" max="5" width="5.7109375" style="28" customWidth="1"/>
    <col min="6" max="6" width="6.5703125" style="28" customWidth="1"/>
    <col min="7" max="8" width="5.5703125" style="28" customWidth="1"/>
    <col min="9" max="9" width="6.140625" style="28" customWidth="1"/>
    <col min="10" max="10" width="8.5703125" style="16" customWidth="1"/>
    <col min="11" max="16384" width="24.28515625" style="16"/>
  </cols>
  <sheetData>
    <row r="4" spans="1:11" ht="18" customHeight="1">
      <c r="A4" s="74" t="s">
        <v>21</v>
      </c>
      <c r="B4" s="74"/>
      <c r="C4" s="74"/>
      <c r="D4" s="74"/>
      <c r="E4" s="74"/>
      <c r="F4" s="74"/>
      <c r="G4" s="74"/>
      <c r="H4" s="74"/>
      <c r="I4" s="74"/>
      <c r="J4" s="74"/>
      <c r="K4" s="15"/>
    </row>
    <row r="5" spans="1:11" ht="18" customHeight="1">
      <c r="A5" s="74" t="s">
        <v>22</v>
      </c>
      <c r="B5" s="74"/>
      <c r="C5" s="74"/>
      <c r="D5" s="74"/>
      <c r="E5" s="74"/>
      <c r="F5" s="74"/>
      <c r="G5" s="74"/>
      <c r="H5" s="74"/>
      <c r="I5" s="74"/>
      <c r="J5" s="74"/>
      <c r="K5" s="15"/>
    </row>
    <row r="6" spans="1:11" ht="18" customHeight="1">
      <c r="A6" s="74" t="s">
        <v>39</v>
      </c>
      <c r="B6" s="74"/>
      <c r="C6" s="74"/>
      <c r="D6" s="74"/>
      <c r="E6" s="74"/>
      <c r="F6" s="74"/>
      <c r="G6" s="74"/>
      <c r="H6" s="74"/>
      <c r="I6" s="74"/>
      <c r="J6" s="74"/>
      <c r="K6" s="15"/>
    </row>
    <row r="8" spans="1:11" ht="18" customHeight="1">
      <c r="A8" s="75" t="s">
        <v>2</v>
      </c>
      <c r="B8" s="77" t="s">
        <v>23</v>
      </c>
      <c r="C8" s="77" t="s">
        <v>45</v>
      </c>
      <c r="D8" s="79" t="s">
        <v>24</v>
      </c>
      <c r="E8" s="80"/>
      <c r="F8" s="80"/>
      <c r="G8" s="80" t="s">
        <v>25</v>
      </c>
      <c r="H8" s="80"/>
      <c r="I8" s="80"/>
      <c r="J8" s="81" t="s">
        <v>26</v>
      </c>
    </row>
    <row r="9" spans="1:11" ht="18" customHeight="1" thickBot="1">
      <c r="A9" s="76"/>
      <c r="B9" s="78"/>
      <c r="C9" s="78"/>
      <c r="D9" s="17" t="s">
        <v>27</v>
      </c>
      <c r="E9" s="18" t="s">
        <v>28</v>
      </c>
      <c r="F9" s="17" t="s">
        <v>29</v>
      </c>
      <c r="G9" s="17" t="s">
        <v>30</v>
      </c>
      <c r="H9" s="18" t="s">
        <v>28</v>
      </c>
      <c r="I9" s="17" t="s">
        <v>29</v>
      </c>
      <c r="J9" s="82"/>
    </row>
    <row r="10" spans="1:11" ht="18" customHeight="1" thickTop="1">
      <c r="A10" s="19">
        <v>1</v>
      </c>
      <c r="B10" s="6"/>
      <c r="C10" s="5"/>
      <c r="D10" s="29">
        <f>(70+75+70+60+70+70+65)/7</f>
        <v>68.571428571428569</v>
      </c>
      <c r="E10" s="29">
        <f>(70+70+80+70+75+70+70)/7</f>
        <v>72.142857142857139</v>
      </c>
      <c r="F10" s="21">
        <f>(72+71+82+73+76+71+70)/7</f>
        <v>73.571428571428569</v>
      </c>
      <c r="G10" s="20">
        <v>65</v>
      </c>
      <c r="H10" s="20">
        <v>85</v>
      </c>
      <c r="I10" s="20">
        <v>78</v>
      </c>
      <c r="J10" s="22">
        <f t="shared" ref="J10:J15" si="0">AVERAGE(D10:I10)</f>
        <v>73.714285714285708</v>
      </c>
    </row>
    <row r="11" spans="1:11" ht="18" customHeight="1">
      <c r="A11" s="19">
        <v>2</v>
      </c>
      <c r="B11" s="9"/>
      <c r="C11" s="8"/>
      <c r="D11" s="20">
        <f>(70+70+70+70+60+65+65)/7</f>
        <v>67.142857142857139</v>
      </c>
      <c r="E11" s="20">
        <f>(75+75+70+70+65+70+70)/7</f>
        <v>70.714285714285708</v>
      </c>
      <c r="F11" s="20">
        <f>(78+77+72+73+66+72+71)/7</f>
        <v>72.714285714285708</v>
      </c>
      <c r="G11" s="20">
        <v>75</v>
      </c>
      <c r="H11" s="20">
        <v>85</v>
      </c>
      <c r="I11" s="20">
        <v>76</v>
      </c>
      <c r="J11" s="22">
        <f>AVERAGE(D11:I11)</f>
        <v>74.428571428571431</v>
      </c>
    </row>
    <row r="12" spans="1:11" ht="18" customHeight="1">
      <c r="A12" s="19">
        <v>3</v>
      </c>
      <c r="B12" s="9"/>
      <c r="C12" s="8"/>
      <c r="D12" s="23">
        <f>(70+65+60+65+60+60+0)/7</f>
        <v>54.285714285714285</v>
      </c>
      <c r="E12" s="24">
        <f>(70+65+63+65+63+63+0)/7</f>
        <v>55.571428571428569</v>
      </c>
      <c r="F12" s="20">
        <f>(70+65+63+65+63+63+0)/7</f>
        <v>55.571428571428569</v>
      </c>
      <c r="G12" s="25">
        <v>75</v>
      </c>
      <c r="H12" s="20">
        <v>80</v>
      </c>
      <c r="I12" s="23">
        <v>79</v>
      </c>
      <c r="J12" s="22">
        <f t="shared" si="0"/>
        <v>66.571428571428569</v>
      </c>
    </row>
    <row r="13" spans="1:11" ht="15">
      <c r="A13" s="19">
        <v>4</v>
      </c>
      <c r="B13" s="9"/>
      <c r="C13" s="8"/>
      <c r="D13" s="20">
        <f>(70+80+65+70+70+70+70)/7</f>
        <v>70.714285714285708</v>
      </c>
      <c r="E13" s="20">
        <f>(75+80+70+70+70+65+70)/7</f>
        <v>71.428571428571431</v>
      </c>
      <c r="F13" s="20">
        <f>(78+84+72+73+68+72)/7</f>
        <v>63.857142857142854</v>
      </c>
      <c r="G13" s="20">
        <v>80</v>
      </c>
      <c r="H13" s="20">
        <v>80</v>
      </c>
      <c r="I13" s="20">
        <v>80</v>
      </c>
      <c r="J13" s="22">
        <f t="shared" si="0"/>
        <v>74.333333333333329</v>
      </c>
    </row>
    <row r="14" spans="1:11" ht="15">
      <c r="A14" s="19">
        <v>5</v>
      </c>
      <c r="B14" s="9"/>
      <c r="C14" s="8"/>
      <c r="D14" s="20">
        <f>(80+80+70+70+78+80+80)/7</f>
        <v>76.857142857142861</v>
      </c>
      <c r="E14" s="20">
        <f>(85+80+75+70+75+80+85)/7</f>
        <v>78.571428571428569</v>
      </c>
      <c r="F14" s="20">
        <f>(87+83+76+73+78+83+88)/7</f>
        <v>81.142857142857139</v>
      </c>
      <c r="G14" s="20">
        <v>80</v>
      </c>
      <c r="H14" s="20">
        <v>85</v>
      </c>
      <c r="I14" s="20">
        <v>79</v>
      </c>
      <c r="J14" s="22">
        <f t="shared" si="0"/>
        <v>80.095238095238088</v>
      </c>
    </row>
    <row r="15" spans="1:11" ht="15">
      <c r="A15" s="19">
        <v>6</v>
      </c>
      <c r="B15" s="9"/>
      <c r="C15" s="8"/>
      <c r="D15" s="26">
        <f>(80+70+70+78+80+75+90)/7</f>
        <v>77.571428571428569</v>
      </c>
      <c r="E15" s="26">
        <f>(85+80+70+75+80+80+85)/7</f>
        <v>79.285714285714292</v>
      </c>
      <c r="F15" s="20">
        <f>(87+82+75+75+80+82+88)/7</f>
        <v>81.285714285714292</v>
      </c>
      <c r="G15" s="26">
        <v>70</v>
      </c>
      <c r="H15" s="26">
        <v>85</v>
      </c>
      <c r="I15" s="26">
        <v>78</v>
      </c>
      <c r="J15" s="22">
        <f t="shared" si="0"/>
        <v>78.523809523809533</v>
      </c>
    </row>
    <row r="16" spans="1:11" ht="15">
      <c r="A16" s="27" t="s">
        <v>31</v>
      </c>
      <c r="B16" s="27"/>
    </row>
    <row r="17" spans="1:10" ht="15">
      <c r="A17" s="27" t="s">
        <v>32</v>
      </c>
      <c r="B17" s="27"/>
    </row>
    <row r="19" spans="1:10" ht="18.75">
      <c r="B19" s="64" t="s">
        <v>37</v>
      </c>
      <c r="C19" s="64"/>
      <c r="D19" s="64"/>
      <c r="E19" s="64"/>
      <c r="F19" s="64"/>
      <c r="G19" s="64"/>
      <c r="H19" s="64"/>
      <c r="I19" s="64"/>
      <c r="J19" s="64"/>
    </row>
    <row r="20" spans="1:10" ht="18.75">
      <c r="B20" s="64" t="s">
        <v>33</v>
      </c>
      <c r="C20" s="64"/>
      <c r="D20" s="64"/>
      <c r="E20" s="64"/>
      <c r="F20" s="64"/>
      <c r="G20" s="64"/>
      <c r="H20" s="64"/>
      <c r="I20" s="64"/>
      <c r="J20" s="64"/>
    </row>
    <row r="21" spans="1:10" ht="18.75">
      <c r="B21" s="64" t="s">
        <v>34</v>
      </c>
      <c r="C21" s="64"/>
      <c r="D21" s="64"/>
      <c r="E21" s="64"/>
      <c r="F21" s="64"/>
      <c r="G21" s="64"/>
      <c r="H21" s="64"/>
      <c r="I21" s="64"/>
      <c r="J21" s="64"/>
    </row>
    <row r="22" spans="1:10" ht="15">
      <c r="H22" s="16"/>
      <c r="I22" s="16"/>
    </row>
    <row r="23" spans="1:10" ht="15">
      <c r="H23" s="16"/>
      <c r="I23" s="16"/>
    </row>
    <row r="24" spans="1:10" ht="15">
      <c r="H24" s="16"/>
      <c r="I24" s="16"/>
    </row>
    <row r="25" spans="1:10" ht="15">
      <c r="H25" s="16"/>
      <c r="I25" s="16"/>
    </row>
    <row r="26" spans="1:10" ht="15">
      <c r="H26" s="16"/>
      <c r="I26" s="16"/>
    </row>
    <row r="27" spans="1:10" ht="15">
      <c r="B27" s="30" t="s">
        <v>35</v>
      </c>
      <c r="C27" s="31" t="s">
        <v>40</v>
      </c>
      <c r="D27" s="31"/>
      <c r="E27" s="31"/>
      <c r="F27" s="16"/>
      <c r="G27" s="16"/>
      <c r="H27" s="28" t="s">
        <v>36</v>
      </c>
      <c r="I27" s="16"/>
    </row>
    <row r="28" spans="1:10" ht="15">
      <c r="C28" s="28"/>
      <c r="H28" s="16"/>
      <c r="I28" s="16"/>
    </row>
    <row r="29" spans="1:10" ht="15">
      <c r="C29" s="28"/>
      <c r="H29" s="16"/>
      <c r="I29" s="16"/>
    </row>
    <row r="30" spans="1:10" ht="15">
      <c r="C30" s="28"/>
      <c r="H30" s="16"/>
      <c r="I30" s="16"/>
    </row>
  </sheetData>
  <mergeCells count="12">
    <mergeCell ref="B19:J19"/>
    <mergeCell ref="B20:J20"/>
    <mergeCell ref="B21:J21"/>
    <mergeCell ref="A4:J4"/>
    <mergeCell ref="A5:J5"/>
    <mergeCell ref="A8:A9"/>
    <mergeCell ref="B8:B9"/>
    <mergeCell ref="C8:C9"/>
    <mergeCell ref="D8:F8"/>
    <mergeCell ref="G8:I8"/>
    <mergeCell ref="J8:J9"/>
    <mergeCell ref="A6:J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42"/>
  <sheetViews>
    <sheetView topLeftCell="A7" workbookViewId="0">
      <selection activeCell="L19" sqref="L19"/>
    </sheetView>
  </sheetViews>
  <sheetFormatPr defaultColWidth="24.28515625" defaultRowHeight="18" customHeight="1"/>
  <cols>
    <col min="1" max="1" width="5.140625" style="16" customWidth="1"/>
    <col min="2" max="2" width="23.7109375" style="16" customWidth="1"/>
    <col min="3" max="3" width="17.42578125" style="16" customWidth="1"/>
    <col min="4" max="4" width="6" style="29" customWidth="1"/>
    <col min="5" max="5" width="5.7109375" style="28" customWidth="1"/>
    <col min="6" max="6" width="6.5703125" style="28" customWidth="1"/>
    <col min="7" max="8" width="5.5703125" style="28" customWidth="1"/>
    <col min="9" max="9" width="6.140625" style="28" customWidth="1"/>
    <col min="10" max="10" width="8.5703125" style="16" customWidth="1"/>
    <col min="11" max="16384" width="24.28515625" style="16"/>
  </cols>
  <sheetData>
    <row r="4" spans="1:11" ht="18" customHeight="1">
      <c r="A4" s="74" t="s">
        <v>21</v>
      </c>
      <c r="B4" s="74"/>
      <c r="C4" s="74"/>
      <c r="D4" s="74"/>
      <c r="E4" s="74"/>
      <c r="F4" s="74"/>
      <c r="G4" s="74"/>
      <c r="H4" s="74"/>
      <c r="I4" s="74"/>
      <c r="J4" s="74"/>
      <c r="K4" s="15"/>
    </row>
    <row r="5" spans="1:11" ht="18" customHeight="1">
      <c r="A5" s="74" t="s">
        <v>22</v>
      </c>
      <c r="B5" s="74"/>
      <c r="C5" s="74"/>
      <c r="D5" s="74"/>
      <c r="E5" s="74"/>
      <c r="F5" s="74"/>
      <c r="G5" s="74"/>
      <c r="H5" s="74"/>
      <c r="I5" s="74"/>
      <c r="J5" s="74"/>
      <c r="K5" s="15"/>
    </row>
    <row r="6" spans="1:11" ht="18" customHeight="1">
      <c r="A6" s="74" t="s">
        <v>41</v>
      </c>
      <c r="B6" s="74"/>
      <c r="C6" s="74"/>
      <c r="D6" s="74"/>
      <c r="E6" s="74"/>
      <c r="F6" s="74"/>
      <c r="G6" s="74"/>
      <c r="H6" s="74"/>
      <c r="I6" s="74"/>
      <c r="J6" s="74"/>
      <c r="K6" s="15"/>
    </row>
    <row r="8" spans="1:11" ht="18" customHeight="1">
      <c r="A8" s="75" t="s">
        <v>2</v>
      </c>
      <c r="B8" s="77" t="s">
        <v>23</v>
      </c>
      <c r="C8" s="77" t="s">
        <v>45</v>
      </c>
      <c r="D8" s="79" t="s">
        <v>24</v>
      </c>
      <c r="E8" s="80"/>
      <c r="F8" s="80"/>
      <c r="G8" s="80" t="s">
        <v>25</v>
      </c>
      <c r="H8" s="80"/>
      <c r="I8" s="80"/>
      <c r="J8" s="81" t="s">
        <v>26</v>
      </c>
    </row>
    <row r="9" spans="1:11" ht="18" customHeight="1" thickBot="1">
      <c r="A9" s="76"/>
      <c r="B9" s="78"/>
      <c r="C9" s="78"/>
      <c r="D9" s="18" t="s">
        <v>27</v>
      </c>
      <c r="E9" s="18" t="s">
        <v>28</v>
      </c>
      <c r="F9" s="17" t="s">
        <v>29</v>
      </c>
      <c r="G9" s="17" t="s">
        <v>30</v>
      </c>
      <c r="H9" s="18" t="s">
        <v>28</v>
      </c>
      <c r="I9" s="17" t="s">
        <v>29</v>
      </c>
      <c r="J9" s="82"/>
    </row>
    <row r="10" spans="1:11" ht="18" customHeight="1" thickTop="1">
      <c r="A10" s="19">
        <v>1</v>
      </c>
      <c r="B10" s="6"/>
      <c r="C10" s="5"/>
      <c r="D10" s="21">
        <f>(65+80+70+80+80+80+80)/7</f>
        <v>76.428571428571431</v>
      </c>
      <c r="E10" s="29">
        <f>(65+80+60+60+70+80+80)/7</f>
        <v>70.714285714285708</v>
      </c>
      <c r="F10" s="21"/>
      <c r="G10" s="20">
        <v>75</v>
      </c>
      <c r="H10" s="20">
        <v>85</v>
      </c>
      <c r="I10" s="20"/>
      <c r="J10" s="22">
        <f t="shared" ref="J10:J27" si="0">AVERAGE(D10:I10)</f>
        <v>76.785714285714278</v>
      </c>
    </row>
    <row r="11" spans="1:11" ht="18" customHeight="1">
      <c r="A11" s="19">
        <v>2</v>
      </c>
      <c r="B11" s="9"/>
      <c r="C11" s="8"/>
      <c r="D11" s="20"/>
      <c r="E11" s="20"/>
      <c r="F11" s="20"/>
      <c r="G11" s="20">
        <v>80</v>
      </c>
      <c r="H11" s="20">
        <v>80</v>
      </c>
      <c r="I11" s="20"/>
      <c r="J11" s="22">
        <f>AVERAGE(D11:I11)</f>
        <v>80</v>
      </c>
    </row>
    <row r="12" spans="1:11" ht="18" customHeight="1">
      <c r="A12" s="19">
        <v>3</v>
      </c>
      <c r="B12" s="9"/>
      <c r="C12" s="8"/>
      <c r="D12" s="23">
        <f>(80+75+60+70+80+70+75)/7</f>
        <v>72.857142857142861</v>
      </c>
      <c r="E12" s="24">
        <f>(80+75+65+70+80+70+70)/7</f>
        <v>72.857142857142861</v>
      </c>
      <c r="F12" s="20"/>
      <c r="G12" s="25">
        <v>70</v>
      </c>
      <c r="H12" s="20">
        <v>85</v>
      </c>
      <c r="I12" s="23"/>
      <c r="J12" s="22">
        <f t="shared" si="0"/>
        <v>75.178571428571431</v>
      </c>
    </row>
    <row r="13" spans="1:11" ht="15">
      <c r="A13" s="19">
        <v>4</v>
      </c>
      <c r="B13" s="9"/>
      <c r="C13" s="8"/>
      <c r="D13" s="20">
        <f>(85+85+75+70+75+70+75)/7</f>
        <v>76.428571428571431</v>
      </c>
      <c r="E13" s="20">
        <f>(85+85+70+75+70+70+70)/7</f>
        <v>75</v>
      </c>
      <c r="F13" s="20"/>
      <c r="G13" s="20">
        <v>80</v>
      </c>
      <c r="H13" s="20">
        <v>85</v>
      </c>
      <c r="I13" s="20"/>
      <c r="J13" s="22">
        <f t="shared" si="0"/>
        <v>79.107142857142861</v>
      </c>
    </row>
    <row r="14" spans="1:11" ht="15">
      <c r="A14" s="19">
        <v>5</v>
      </c>
      <c r="B14" s="9"/>
      <c r="C14" s="8"/>
      <c r="D14" s="20">
        <f>(65+70+65+65+65+65+70)/7</f>
        <v>66.428571428571431</v>
      </c>
      <c r="E14" s="20"/>
      <c r="F14" s="20"/>
      <c r="G14" s="20">
        <v>75</v>
      </c>
      <c r="H14" s="20">
        <v>80</v>
      </c>
      <c r="I14" s="20"/>
      <c r="J14" s="22">
        <f t="shared" si="0"/>
        <v>73.80952380952381</v>
      </c>
    </row>
    <row r="15" spans="1:11" ht="15">
      <c r="A15" s="19">
        <v>6</v>
      </c>
      <c r="B15" s="9"/>
      <c r="C15" s="8"/>
      <c r="D15" s="20">
        <f>(65+65+75+70+80+70+70)/7</f>
        <v>70.714285714285708</v>
      </c>
      <c r="E15" s="20">
        <f>(60+60+65+65+65+65+65)/7</f>
        <v>63.571428571428569</v>
      </c>
      <c r="F15" s="20"/>
      <c r="G15" s="20">
        <v>78</v>
      </c>
      <c r="H15" s="20">
        <v>80</v>
      </c>
      <c r="I15" s="20"/>
      <c r="J15" s="22">
        <f t="shared" si="0"/>
        <v>73.071428571428569</v>
      </c>
    </row>
    <row r="16" spans="1:11" ht="15">
      <c r="A16" s="19">
        <v>7</v>
      </c>
      <c r="B16" s="9"/>
      <c r="C16" s="8"/>
      <c r="D16" s="20">
        <f>(65+75+60+75+75+70+65)/7</f>
        <v>69.285714285714292</v>
      </c>
      <c r="E16" s="20"/>
      <c r="F16" s="20"/>
      <c r="G16" s="20">
        <v>80</v>
      </c>
      <c r="H16" s="20">
        <v>85</v>
      </c>
      <c r="I16" s="20"/>
      <c r="J16" s="22">
        <f t="shared" si="0"/>
        <v>78.095238095238088</v>
      </c>
    </row>
    <row r="17" spans="1:10" ht="15">
      <c r="A17" s="19">
        <v>8</v>
      </c>
      <c r="B17" s="9"/>
      <c r="C17" s="8"/>
      <c r="D17" s="20">
        <f>(80+70+85+85+75+75+80)/7</f>
        <v>78.571428571428569</v>
      </c>
      <c r="E17" s="20">
        <f>(80+75+80+85+80+80+85)/7</f>
        <v>80.714285714285708</v>
      </c>
      <c r="F17" s="20"/>
      <c r="G17" s="20">
        <v>80</v>
      </c>
      <c r="H17" s="20">
        <v>85</v>
      </c>
      <c r="I17" s="20"/>
      <c r="J17" s="22">
        <f t="shared" si="0"/>
        <v>81.071428571428569</v>
      </c>
    </row>
    <row r="18" spans="1:10" ht="15">
      <c r="A18" s="19">
        <v>9</v>
      </c>
      <c r="B18" s="9"/>
      <c r="C18" s="8"/>
      <c r="D18" s="20">
        <f>(70+70+60+70+60)/7</f>
        <v>47.142857142857146</v>
      </c>
      <c r="E18" s="20"/>
      <c r="F18" s="20"/>
      <c r="G18" s="20">
        <v>72</v>
      </c>
      <c r="H18" s="20">
        <v>80</v>
      </c>
      <c r="I18" s="20"/>
      <c r="J18" s="22">
        <f t="shared" si="0"/>
        <v>66.38095238095238</v>
      </c>
    </row>
    <row r="19" spans="1:10" ht="15">
      <c r="A19" s="19">
        <v>10</v>
      </c>
      <c r="B19" s="9"/>
      <c r="C19" s="8"/>
      <c r="D19" s="20">
        <f>(60+60+60+60+60+60+60)/7</f>
        <v>60</v>
      </c>
      <c r="E19" s="20">
        <f>(60+60+60+60+60+60+60)/7</f>
        <v>60</v>
      </c>
      <c r="F19" s="20">
        <f>(60+60+60+60+60+60+63)/7</f>
        <v>60.428571428571431</v>
      </c>
      <c r="G19" s="20">
        <v>80</v>
      </c>
      <c r="H19" s="20">
        <v>85</v>
      </c>
      <c r="I19" s="20">
        <v>81</v>
      </c>
      <c r="J19" s="22">
        <f t="shared" si="0"/>
        <v>71.071428571428569</v>
      </c>
    </row>
    <row r="20" spans="1:10" ht="15">
      <c r="A20" s="19">
        <v>11</v>
      </c>
      <c r="B20" s="9"/>
      <c r="C20" s="8"/>
      <c r="D20" s="20">
        <f>(65+65+70+70+75+70+75)/7</f>
        <v>70</v>
      </c>
      <c r="E20" s="20">
        <f>(65+60+70+60+70+60+70)/7</f>
        <v>65</v>
      </c>
      <c r="F20" s="20"/>
      <c r="G20" s="20">
        <v>78</v>
      </c>
      <c r="H20" s="20">
        <v>80</v>
      </c>
      <c r="I20" s="20"/>
      <c r="J20" s="22">
        <f t="shared" si="0"/>
        <v>73.25</v>
      </c>
    </row>
    <row r="21" spans="1:10" ht="15">
      <c r="A21" s="19">
        <v>12</v>
      </c>
      <c r="B21" s="9"/>
      <c r="C21" s="8"/>
      <c r="D21" s="20">
        <f>(60+80+60+60+75+60+60)/7</f>
        <v>65</v>
      </c>
      <c r="E21" s="20"/>
      <c r="F21" s="20"/>
      <c r="G21" s="20">
        <v>78</v>
      </c>
      <c r="H21" s="20">
        <v>80</v>
      </c>
      <c r="I21" s="20"/>
      <c r="J21" s="22">
        <f t="shared" si="0"/>
        <v>74.333333333333329</v>
      </c>
    </row>
    <row r="22" spans="1:10" ht="15">
      <c r="A22" s="19">
        <v>13</v>
      </c>
      <c r="B22" s="9"/>
      <c r="C22" s="8"/>
      <c r="D22" s="20">
        <f>(60+65+60+60+60+60)/7</f>
        <v>52.142857142857146</v>
      </c>
      <c r="E22" s="20"/>
      <c r="F22" s="20"/>
      <c r="G22" s="20">
        <v>80</v>
      </c>
      <c r="H22" s="20">
        <v>80</v>
      </c>
      <c r="I22" s="20"/>
      <c r="J22" s="22">
        <f t="shared" si="0"/>
        <v>70.714285714285708</v>
      </c>
    </row>
    <row r="23" spans="1:10" ht="15">
      <c r="A23" s="19">
        <v>14</v>
      </c>
      <c r="B23" s="9"/>
      <c r="C23" s="8"/>
      <c r="D23" s="20">
        <f>(75+80+75+75+65+65+60)/7</f>
        <v>70.714285714285708</v>
      </c>
      <c r="E23" s="20">
        <f>(70+80+65+65+60+60+60)/7</f>
        <v>65.714285714285708</v>
      </c>
      <c r="F23" s="20"/>
      <c r="G23" s="20">
        <v>75</v>
      </c>
      <c r="H23" s="20">
        <v>80</v>
      </c>
      <c r="I23" s="20"/>
      <c r="J23" s="22">
        <f t="shared" si="0"/>
        <v>72.857142857142861</v>
      </c>
    </row>
    <row r="24" spans="1:10" ht="15">
      <c r="A24" s="19">
        <v>15</v>
      </c>
      <c r="B24" s="9"/>
      <c r="C24" s="8"/>
      <c r="D24" s="20">
        <f>(70+75+70+70+75+70+70)/7</f>
        <v>71.428571428571431</v>
      </c>
      <c r="E24" s="20">
        <f>(65+75+65+60+65+60+65)/7</f>
        <v>65</v>
      </c>
      <c r="F24" s="20"/>
      <c r="G24" s="20">
        <v>75</v>
      </c>
      <c r="H24" s="20">
        <v>80</v>
      </c>
      <c r="I24" s="20"/>
      <c r="J24" s="22">
        <f t="shared" si="0"/>
        <v>72.857142857142861</v>
      </c>
    </row>
    <row r="25" spans="1:10" ht="15">
      <c r="A25" s="19">
        <v>16</v>
      </c>
      <c r="B25" s="9"/>
      <c r="C25" s="8"/>
      <c r="D25" s="20">
        <f>(60+60+60)/7</f>
        <v>25.714285714285715</v>
      </c>
      <c r="E25" s="20"/>
      <c r="F25" s="20"/>
      <c r="G25" s="20">
        <v>75</v>
      </c>
      <c r="H25" s="20">
        <v>80</v>
      </c>
      <c r="I25" s="20"/>
      <c r="J25" s="22">
        <f t="shared" si="0"/>
        <v>60.238095238095241</v>
      </c>
    </row>
    <row r="26" spans="1:10" ht="15">
      <c r="A26" s="19">
        <v>17</v>
      </c>
      <c r="B26" s="9"/>
      <c r="C26" s="8"/>
      <c r="D26" s="20">
        <f>(60+75+70+65+75+65+70)/7</f>
        <v>68.571428571428569</v>
      </c>
      <c r="E26" s="20">
        <f>(60+60+60+60+65+60+70)/7</f>
        <v>62.142857142857146</v>
      </c>
      <c r="F26" s="20"/>
      <c r="G26" s="20">
        <v>78.5</v>
      </c>
      <c r="H26" s="20">
        <v>80</v>
      </c>
      <c r="I26" s="20"/>
      <c r="J26" s="22">
        <f t="shared" si="0"/>
        <v>72.303571428571431</v>
      </c>
    </row>
    <row r="27" spans="1:10" ht="15">
      <c r="A27" s="19">
        <v>18</v>
      </c>
      <c r="B27" s="9"/>
      <c r="C27" s="8"/>
      <c r="D27" s="20">
        <f>(70+60+60+60)/7</f>
        <v>35.714285714285715</v>
      </c>
      <c r="E27" s="20"/>
      <c r="F27" s="20"/>
      <c r="G27" s="20">
        <v>76</v>
      </c>
      <c r="H27" s="20">
        <v>80</v>
      </c>
      <c r="I27" s="20"/>
      <c r="J27" s="22">
        <f t="shared" si="0"/>
        <v>63.904761904761905</v>
      </c>
    </row>
    <row r="28" spans="1:10" ht="15">
      <c r="A28" s="27" t="s">
        <v>31</v>
      </c>
      <c r="B28" s="27"/>
    </row>
    <row r="29" spans="1:10" ht="15">
      <c r="A29" s="27" t="s">
        <v>32</v>
      </c>
      <c r="B29" s="27"/>
    </row>
    <row r="31" spans="1:10" ht="18.75">
      <c r="B31" s="64" t="s">
        <v>37</v>
      </c>
      <c r="C31" s="64"/>
      <c r="D31" s="64"/>
      <c r="E31" s="64"/>
      <c r="F31" s="64"/>
      <c r="G31" s="64"/>
      <c r="H31" s="64"/>
      <c r="I31" s="64"/>
      <c r="J31" s="64"/>
    </row>
    <row r="32" spans="1:10" ht="18.75">
      <c r="B32" s="64" t="s">
        <v>33</v>
      </c>
      <c r="C32" s="64"/>
      <c r="D32" s="64"/>
      <c r="E32" s="64"/>
      <c r="F32" s="64"/>
      <c r="G32" s="64"/>
      <c r="H32" s="64"/>
      <c r="I32" s="64"/>
      <c r="J32" s="64"/>
    </row>
    <row r="33" spans="2:10" ht="18.75">
      <c r="B33" s="64" t="s">
        <v>34</v>
      </c>
      <c r="C33" s="64"/>
      <c r="D33" s="64"/>
      <c r="E33" s="64"/>
      <c r="F33" s="64"/>
      <c r="G33" s="64"/>
      <c r="H33" s="64"/>
      <c r="I33" s="64"/>
      <c r="J33" s="64"/>
    </row>
    <row r="34" spans="2:10" ht="15">
      <c r="H34" s="16"/>
      <c r="I34" s="16"/>
    </row>
    <row r="35" spans="2:10" ht="15">
      <c r="H35" s="16"/>
      <c r="I35" s="16"/>
    </row>
    <row r="36" spans="2:10" ht="15">
      <c r="H36" s="16"/>
      <c r="I36" s="16"/>
    </row>
    <row r="37" spans="2:10" ht="15">
      <c r="H37" s="16"/>
      <c r="I37" s="16"/>
    </row>
    <row r="38" spans="2:10" ht="15">
      <c r="H38" s="16"/>
      <c r="I38" s="16"/>
    </row>
    <row r="39" spans="2:10" ht="15">
      <c r="B39" s="30" t="s">
        <v>35</v>
      </c>
      <c r="C39" s="31" t="s">
        <v>40</v>
      </c>
      <c r="D39" s="31"/>
      <c r="E39" s="31"/>
      <c r="F39" s="16"/>
      <c r="G39" s="16"/>
      <c r="H39" s="28" t="s">
        <v>36</v>
      </c>
      <c r="I39" s="16"/>
    </row>
    <row r="40" spans="2:10" ht="15">
      <c r="C40" s="28"/>
      <c r="H40" s="16"/>
      <c r="I40" s="16"/>
    </row>
    <row r="41" spans="2:10" ht="15">
      <c r="C41" s="28"/>
      <c r="H41" s="16"/>
      <c r="I41" s="16"/>
    </row>
    <row r="42" spans="2:10" ht="15">
      <c r="C42" s="28"/>
      <c r="H42" s="16"/>
      <c r="I42" s="16"/>
    </row>
  </sheetData>
  <mergeCells count="12">
    <mergeCell ref="B31:J31"/>
    <mergeCell ref="B32:J32"/>
    <mergeCell ref="B33:J33"/>
    <mergeCell ref="A4:J4"/>
    <mergeCell ref="A5:J5"/>
    <mergeCell ref="A6:J6"/>
    <mergeCell ref="A8:A9"/>
    <mergeCell ref="B8:B9"/>
    <mergeCell ref="C8:C9"/>
    <mergeCell ref="D8:F8"/>
    <mergeCell ref="G8:I8"/>
    <mergeCell ref="J8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pengumuman 1</vt:lpstr>
      <vt:lpstr>pengumuman.ppak</vt:lpstr>
      <vt:lpstr>pengumuman.maksi</vt:lpstr>
      <vt:lpstr>evdir </vt:lpstr>
      <vt:lpstr>evdir2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UTAMA</dc:creator>
  <cp:lastModifiedBy>utama</cp:lastModifiedBy>
  <dcterms:created xsi:type="dcterms:W3CDTF">2013-09-04T04:02:54Z</dcterms:created>
  <dcterms:modified xsi:type="dcterms:W3CDTF">2014-01-02T06:38:04Z</dcterms:modified>
</cp:coreProperties>
</file>